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árok1" sheetId="1" r:id="rId1"/>
    <sheet name="Hárok2" sheetId="2" r:id="rId2"/>
    <sheet name="Hárok3" sheetId="3" r:id="rId3"/>
  </sheets>
  <definedNames>
    <definedName name="A">'Hárok1'!$C$28</definedName>
    <definedName name="B">'Hárok1'!$C$29</definedName>
    <definedName name="CK">'Hárok1'!$C$19</definedName>
    <definedName name="CoCp">'Hárok1'!$E$31</definedName>
    <definedName name="CoCpMin">'Hárok1'!$G$31</definedName>
    <definedName name="CoCpX">'Hárok1'!$F$31</definedName>
    <definedName name="CoplusCp">'Hárok1'!$E$32</definedName>
    <definedName name="CoplusCpMin">'Hárok1'!$G$32</definedName>
    <definedName name="CoplusCpx">'Hárok1'!$F$32</definedName>
    <definedName name="Cp">'Hárok1'!$E$30</definedName>
    <definedName name="CT">'Hárok1'!$C$21</definedName>
    <definedName name="CZ">'Hárok1'!$C$20</definedName>
    <definedName name="fk">'Hárok1'!$C$4</definedName>
    <definedName name="fkz">'Hárok1'!$C$9</definedName>
    <definedName name="fm">'Hárok1'!$C$3</definedName>
    <definedName name="fma">'Hárok1'!$C$3</definedName>
    <definedName name="fok">'Hárok1'!$C$14</definedName>
    <definedName name="fos">'Hárok1'!$C$13</definedName>
    <definedName name="foz">'Hárok1'!$C$15</definedName>
    <definedName name="fs">'Hárok1'!$C$8</definedName>
    <definedName name="fz">'Hárok1'!$C$5</definedName>
    <definedName name="fzz">'Hárok1'!$C$10</definedName>
    <definedName name="k">'Hárok1'!$C$27</definedName>
    <definedName name="Lo">'Hárok1'!$E$35</definedName>
    <definedName name="LV">'Hárok1'!$C$18</definedName>
  </definedNames>
  <calcPr fullCalcOnLoad="1"/>
</workbook>
</file>

<file path=xl/sharedStrings.xml><?xml version="1.0" encoding="utf-8"?>
<sst xmlns="http://schemas.openxmlformats.org/spreadsheetml/2006/main" count="70" uniqueCount="59">
  <si>
    <t>Výpočet superhetu</t>
  </si>
  <si>
    <t>Medzifrekvencia</t>
  </si>
  <si>
    <t>Dolná frekvencia pásma</t>
  </si>
  <si>
    <t>Horná frekvencia pásma</t>
  </si>
  <si>
    <t>fm (MHz)</t>
  </si>
  <si>
    <t>fk (MHz)</t>
  </si>
  <si>
    <t>fz (MHz)</t>
  </si>
  <si>
    <t>Frekvecnie zhody</t>
  </si>
  <si>
    <t>Stredná frekvencia</t>
  </si>
  <si>
    <t>Dolná frekvencia</t>
  </si>
  <si>
    <t>Horná frekvencia</t>
  </si>
  <si>
    <t>Oscilačné frekvencie</t>
  </si>
  <si>
    <t>fk´ (MHz)</t>
  </si>
  <si>
    <t>fz´ (MHz)</t>
  </si>
  <si>
    <t>fos (MHz)</t>
  </si>
  <si>
    <t>fok (MHz)</t>
  </si>
  <si>
    <t>foz (MHz)</t>
  </si>
  <si>
    <t>mocnina</t>
  </si>
  <si>
    <t>Vstupný obvod</t>
  </si>
  <si>
    <t>Cievka vst. Obvodu</t>
  </si>
  <si>
    <t>Ladiaci kondenzátor max</t>
  </si>
  <si>
    <t>Dolaďovací trimer max</t>
  </si>
  <si>
    <t>Lv (µH)</t>
  </si>
  <si>
    <t>Ck (pF)</t>
  </si>
  <si>
    <t>Ct (pF)</t>
  </si>
  <si>
    <t>Ladiaci kondenzátor min</t>
  </si>
  <si>
    <t>Cz (pF)</t>
  </si>
  <si>
    <t>Kondenzátory</t>
  </si>
  <si>
    <t>Ck´</t>
  </si>
  <si>
    <t>Cs´</t>
  </si>
  <si>
    <t>Cz´</t>
  </si>
  <si>
    <t>fs´ (MHz)</t>
  </si>
  <si>
    <t>pF</t>
  </si>
  <si>
    <t>k</t>
  </si>
  <si>
    <t>koeficient mocnín frekvencií</t>
  </si>
  <si>
    <t>A</t>
  </si>
  <si>
    <t>B</t>
  </si>
  <si>
    <t>Padding kondenzátor Cp</t>
  </si>
  <si>
    <t>Cok-Cos</t>
  </si>
  <si>
    <t>Cos-Coz</t>
  </si>
  <si>
    <t>Výsledky</t>
  </si>
  <si>
    <t xml:space="preserve">Oscilátorová cievka </t>
  </si>
  <si>
    <t>Lo (µH)</t>
  </si>
  <si>
    <t>Oscilátorový trimer</t>
  </si>
  <si>
    <t>Padding kondenzátor</t>
  </si>
  <si>
    <t>Cp (pF)</t>
  </si>
  <si>
    <t>Cot (pF)</t>
  </si>
  <si>
    <t>Co*Cp</t>
  </si>
  <si>
    <t>Co+Cp</t>
  </si>
  <si>
    <t>Max</t>
  </si>
  <si>
    <t>Min</t>
  </si>
  <si>
    <t>ZADAJTE</t>
  </si>
  <si>
    <t>HODNOTY</t>
  </si>
  <si>
    <t>Trimmer</t>
  </si>
  <si>
    <t>Ladiaci kondenzátor</t>
  </si>
  <si>
    <t xml:space="preserve">NASTAVTE PRI </t>
  </si>
  <si>
    <t>ZLAĎOVANÍ</t>
  </si>
  <si>
    <t>pF bez trimru Ct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</si>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</sst>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165" fontId="0" fillId="0" borderId="0" xfId="0" applyNumberFormat="1" applyAlignment="1">
      <alignment/>
    </xf>
    <xf numFmtId="164" fontId="0" fillId="3" borderId="0" xfId="0" applyNumberFormat="1" applyFill="1" applyBorder="1" applyAlignment="1">
      <alignment/>
    </xf>
    <xf numFmtId="0" fontId="3" fillId="0" borderId="0" xfId="0" applyFont="1" applyAlignment="1">
      <alignment/>
    </xf>
    <xf numFmtId="164" fontId="0" fillId="2" borderId="7" xfId="0" applyNumberFormat="1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2" xfId="0" applyNumberFormat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0" borderId="7" xfId="0" applyNumberFormat="1" applyBorder="1" applyAlignment="1">
      <alignment/>
    </xf>
    <xf numFmtId="165" fontId="0" fillId="3" borderId="7" xfId="0" applyNumberFormat="1" applyFill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85725</xdr:rowOff>
    </xdr:from>
    <xdr:to>
      <xdr:col>4</xdr:col>
      <xdr:colOff>476250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781300" y="485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85725</xdr:rowOff>
    </xdr:from>
    <xdr:to>
      <xdr:col>4</xdr:col>
      <xdr:colOff>476250</xdr:colOff>
      <xdr:row>17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781300" y="2952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46</xdr:row>
      <xdr:rowOff>57150</xdr:rowOff>
    </xdr:to>
    <xdr:sp>
      <xdr:nvSpPr>
        <xdr:cNvPr id="3" name="Line 9"/>
        <xdr:cNvSpPr>
          <a:spLocks/>
        </xdr:cNvSpPr>
      </xdr:nvSpPr>
      <xdr:spPr>
        <a:xfrm>
          <a:off x="2152650" y="69532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66675</xdr:rowOff>
    </xdr:from>
    <xdr:to>
      <xdr:col>3</xdr:col>
      <xdr:colOff>0</xdr:colOff>
      <xdr:row>49</xdr:row>
      <xdr:rowOff>47625</xdr:rowOff>
    </xdr:to>
    <xdr:sp>
      <xdr:nvSpPr>
        <xdr:cNvPr id="4" name="Line 10"/>
        <xdr:cNvSpPr>
          <a:spLocks/>
        </xdr:cNvSpPr>
      </xdr:nvSpPr>
      <xdr:spPr>
        <a:xfrm>
          <a:off x="2152650" y="7829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42</xdr:row>
      <xdr:rowOff>9525</xdr:rowOff>
    </xdr:from>
    <xdr:to>
      <xdr:col>1</xdr:col>
      <xdr:colOff>1304925</xdr:colOff>
      <xdr:row>42</xdr:row>
      <xdr:rowOff>142875</xdr:rowOff>
    </xdr:to>
    <xdr:sp>
      <xdr:nvSpPr>
        <xdr:cNvPr id="5" name="Line 11"/>
        <xdr:cNvSpPr>
          <a:spLocks/>
        </xdr:cNvSpPr>
      </xdr:nvSpPr>
      <xdr:spPr>
        <a:xfrm flipH="1">
          <a:off x="1419225" y="69627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48</xdr:row>
      <xdr:rowOff>9525</xdr:rowOff>
    </xdr:from>
    <xdr:to>
      <xdr:col>1</xdr:col>
      <xdr:colOff>1323975</xdr:colOff>
      <xdr:row>52</xdr:row>
      <xdr:rowOff>76200</xdr:rowOff>
    </xdr:to>
    <xdr:sp>
      <xdr:nvSpPr>
        <xdr:cNvPr id="6" name="Line 12"/>
        <xdr:cNvSpPr>
          <a:spLocks/>
        </xdr:cNvSpPr>
      </xdr:nvSpPr>
      <xdr:spPr>
        <a:xfrm>
          <a:off x="1447800" y="79343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53</xdr:row>
      <xdr:rowOff>9525</xdr:rowOff>
    </xdr:from>
    <xdr:to>
      <xdr:col>1</xdr:col>
      <xdr:colOff>1314450</xdr:colOff>
      <xdr:row>54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438275" y="8743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54</xdr:row>
      <xdr:rowOff>57150</xdr:rowOff>
    </xdr:from>
    <xdr:to>
      <xdr:col>4</xdr:col>
      <xdr:colOff>447675</xdr:colOff>
      <xdr:row>54</xdr:row>
      <xdr:rowOff>57150</xdr:rowOff>
    </xdr:to>
    <xdr:sp>
      <xdr:nvSpPr>
        <xdr:cNvPr id="8" name="Line 14"/>
        <xdr:cNvSpPr>
          <a:spLocks/>
        </xdr:cNvSpPr>
      </xdr:nvSpPr>
      <xdr:spPr>
        <a:xfrm>
          <a:off x="1438275" y="89535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42</xdr:row>
      <xdr:rowOff>0</xdr:rowOff>
    </xdr:from>
    <xdr:to>
      <xdr:col>4</xdr:col>
      <xdr:colOff>457200</xdr:colOff>
      <xdr:row>42</xdr:row>
      <xdr:rowOff>0</xdr:rowOff>
    </xdr:to>
    <xdr:sp>
      <xdr:nvSpPr>
        <xdr:cNvPr id="9" name="Line 15"/>
        <xdr:cNvSpPr>
          <a:spLocks/>
        </xdr:cNvSpPr>
      </xdr:nvSpPr>
      <xdr:spPr>
        <a:xfrm>
          <a:off x="1428750" y="69532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42</xdr:row>
      <xdr:rowOff>0</xdr:rowOff>
    </xdr:from>
    <xdr:to>
      <xdr:col>4</xdr:col>
      <xdr:colOff>457200</xdr:colOff>
      <xdr:row>45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3219450" y="69532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46</xdr:row>
      <xdr:rowOff>57150</xdr:rowOff>
    </xdr:from>
    <xdr:to>
      <xdr:col>4</xdr:col>
      <xdr:colOff>457200</xdr:colOff>
      <xdr:row>54</xdr:row>
      <xdr:rowOff>57150</xdr:rowOff>
    </xdr:to>
    <xdr:sp>
      <xdr:nvSpPr>
        <xdr:cNvPr id="11" name="Line 17"/>
        <xdr:cNvSpPr>
          <a:spLocks/>
        </xdr:cNvSpPr>
      </xdr:nvSpPr>
      <xdr:spPr>
        <a:xfrm>
          <a:off x="3219450" y="76581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49</xdr:row>
      <xdr:rowOff>57150</xdr:rowOff>
    </xdr:from>
    <xdr:to>
      <xdr:col>3</xdr:col>
      <xdr:colOff>0</xdr:colOff>
      <xdr:row>49</xdr:row>
      <xdr:rowOff>57150</xdr:rowOff>
    </xdr:to>
    <xdr:sp>
      <xdr:nvSpPr>
        <xdr:cNvPr id="12" name="Line 18"/>
        <xdr:cNvSpPr>
          <a:spLocks/>
        </xdr:cNvSpPr>
      </xdr:nvSpPr>
      <xdr:spPr>
        <a:xfrm flipH="1">
          <a:off x="1438275" y="8143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66675</xdr:rowOff>
    </xdr:to>
    <xdr:sp>
      <xdr:nvSpPr>
        <xdr:cNvPr id="13" name="Line 21"/>
        <xdr:cNvSpPr>
          <a:spLocks/>
        </xdr:cNvSpPr>
      </xdr:nvSpPr>
      <xdr:spPr>
        <a:xfrm>
          <a:off x="2152650" y="77628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45</xdr:row>
      <xdr:rowOff>123825</xdr:rowOff>
    </xdr:from>
    <xdr:to>
      <xdr:col>5</xdr:col>
      <xdr:colOff>57150</xdr:colOff>
      <xdr:row>45</xdr:row>
      <xdr:rowOff>123825</xdr:rowOff>
    </xdr:to>
    <xdr:sp>
      <xdr:nvSpPr>
        <xdr:cNvPr id="14" name="Line 24"/>
        <xdr:cNvSpPr>
          <a:spLocks/>
        </xdr:cNvSpPr>
      </xdr:nvSpPr>
      <xdr:spPr>
        <a:xfrm>
          <a:off x="3086100" y="756285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46</xdr:row>
      <xdr:rowOff>47625</xdr:rowOff>
    </xdr:from>
    <xdr:to>
      <xdr:col>5</xdr:col>
      <xdr:colOff>66675</xdr:colOff>
      <xdr:row>46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095625" y="76485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46</xdr:row>
      <xdr:rowOff>76200</xdr:rowOff>
    </xdr:from>
    <xdr:to>
      <xdr:col>3</xdr:col>
      <xdr:colOff>142875</xdr:colOff>
      <xdr:row>46</xdr:row>
      <xdr:rowOff>76200</xdr:rowOff>
    </xdr:to>
    <xdr:sp>
      <xdr:nvSpPr>
        <xdr:cNvPr id="16" name="Line 26"/>
        <xdr:cNvSpPr>
          <a:spLocks/>
        </xdr:cNvSpPr>
      </xdr:nvSpPr>
      <xdr:spPr>
        <a:xfrm>
          <a:off x="2028825" y="767715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47</xdr:row>
      <xdr:rowOff>9525</xdr:rowOff>
    </xdr:from>
    <xdr:to>
      <xdr:col>3</xdr:col>
      <xdr:colOff>152400</xdr:colOff>
      <xdr:row>47</xdr:row>
      <xdr:rowOff>9525</xdr:rowOff>
    </xdr:to>
    <xdr:sp>
      <xdr:nvSpPr>
        <xdr:cNvPr id="17" name="Line 27"/>
        <xdr:cNvSpPr>
          <a:spLocks/>
        </xdr:cNvSpPr>
      </xdr:nvSpPr>
      <xdr:spPr>
        <a:xfrm>
          <a:off x="2038350" y="777240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53</xdr:row>
      <xdr:rowOff>0</xdr:rowOff>
    </xdr:from>
    <xdr:to>
      <xdr:col>1</xdr:col>
      <xdr:colOff>1476375</xdr:colOff>
      <xdr:row>53</xdr:row>
      <xdr:rowOff>0</xdr:rowOff>
    </xdr:to>
    <xdr:sp>
      <xdr:nvSpPr>
        <xdr:cNvPr id="18" name="Line 28"/>
        <xdr:cNvSpPr>
          <a:spLocks/>
        </xdr:cNvSpPr>
      </xdr:nvSpPr>
      <xdr:spPr>
        <a:xfrm>
          <a:off x="1333500" y="873442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52</xdr:row>
      <xdr:rowOff>66675</xdr:rowOff>
    </xdr:from>
    <xdr:to>
      <xdr:col>1</xdr:col>
      <xdr:colOff>1476375</xdr:colOff>
      <xdr:row>52</xdr:row>
      <xdr:rowOff>66675</xdr:rowOff>
    </xdr:to>
    <xdr:sp>
      <xdr:nvSpPr>
        <xdr:cNvPr id="19" name="Line 29"/>
        <xdr:cNvSpPr>
          <a:spLocks/>
        </xdr:cNvSpPr>
      </xdr:nvSpPr>
      <xdr:spPr>
        <a:xfrm>
          <a:off x="1333500" y="86391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45</xdr:row>
      <xdr:rowOff>28575</xdr:rowOff>
    </xdr:from>
    <xdr:to>
      <xdr:col>5</xdr:col>
      <xdr:colOff>38100</xdr:colOff>
      <xdr:row>46</xdr:row>
      <xdr:rowOff>142875</xdr:rowOff>
    </xdr:to>
    <xdr:sp>
      <xdr:nvSpPr>
        <xdr:cNvPr id="20" name="Line 31"/>
        <xdr:cNvSpPr>
          <a:spLocks/>
        </xdr:cNvSpPr>
      </xdr:nvSpPr>
      <xdr:spPr>
        <a:xfrm flipV="1">
          <a:off x="3133725" y="7467600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45</xdr:row>
      <xdr:rowOff>133350</xdr:rowOff>
    </xdr:from>
    <xdr:to>
      <xdr:col>3</xdr:col>
      <xdr:colOff>95250</xdr:colOff>
      <xdr:row>47</xdr:row>
      <xdr:rowOff>95250</xdr:rowOff>
    </xdr:to>
    <xdr:sp>
      <xdr:nvSpPr>
        <xdr:cNvPr id="21" name="Line 32"/>
        <xdr:cNvSpPr>
          <a:spLocks/>
        </xdr:cNvSpPr>
      </xdr:nvSpPr>
      <xdr:spPr>
        <a:xfrm flipV="1">
          <a:off x="2047875" y="7572375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114300</xdr:rowOff>
    </xdr:from>
    <xdr:to>
      <xdr:col>3</xdr:col>
      <xdr:colOff>114300</xdr:colOff>
      <xdr:row>45</xdr:row>
      <xdr:rowOff>152400</xdr:rowOff>
    </xdr:to>
    <xdr:sp>
      <xdr:nvSpPr>
        <xdr:cNvPr id="22" name="Line 33"/>
        <xdr:cNvSpPr>
          <a:spLocks/>
        </xdr:cNvSpPr>
      </xdr:nvSpPr>
      <xdr:spPr>
        <a:xfrm>
          <a:off x="2209800" y="7553325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46</xdr:row>
      <xdr:rowOff>114300</xdr:rowOff>
    </xdr:from>
    <xdr:to>
      <xdr:col>1</xdr:col>
      <xdr:colOff>1333500</xdr:colOff>
      <xdr:row>48</xdr:row>
      <xdr:rowOff>0</xdr:rowOff>
    </xdr:to>
    <xdr:sp>
      <xdr:nvSpPr>
        <xdr:cNvPr id="23" name="AutoShape 35"/>
        <xdr:cNvSpPr>
          <a:spLocks/>
        </xdr:cNvSpPr>
      </xdr:nvSpPr>
      <xdr:spPr>
        <a:xfrm>
          <a:off x="1314450" y="7715250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45</xdr:row>
      <xdr:rowOff>57150</xdr:rowOff>
    </xdr:from>
    <xdr:to>
      <xdr:col>1</xdr:col>
      <xdr:colOff>1314450</xdr:colOff>
      <xdr:row>46</xdr:row>
      <xdr:rowOff>104775</xdr:rowOff>
    </xdr:to>
    <xdr:sp>
      <xdr:nvSpPr>
        <xdr:cNvPr id="24" name="AutoShape 36"/>
        <xdr:cNvSpPr>
          <a:spLocks/>
        </xdr:cNvSpPr>
      </xdr:nvSpPr>
      <xdr:spPr>
        <a:xfrm>
          <a:off x="1295400" y="7496175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44</xdr:row>
      <xdr:rowOff>9525</xdr:rowOff>
    </xdr:from>
    <xdr:to>
      <xdr:col>1</xdr:col>
      <xdr:colOff>1314450</xdr:colOff>
      <xdr:row>45</xdr:row>
      <xdr:rowOff>57150</xdr:rowOff>
    </xdr:to>
    <xdr:sp>
      <xdr:nvSpPr>
        <xdr:cNvPr id="25" name="AutoShape 37"/>
        <xdr:cNvSpPr>
          <a:spLocks/>
        </xdr:cNvSpPr>
      </xdr:nvSpPr>
      <xdr:spPr>
        <a:xfrm>
          <a:off x="1295400" y="7286625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42</xdr:row>
      <xdr:rowOff>114300</xdr:rowOff>
    </xdr:from>
    <xdr:to>
      <xdr:col>1</xdr:col>
      <xdr:colOff>1304925</xdr:colOff>
      <xdr:row>44</xdr:row>
      <xdr:rowOff>0</xdr:rowOff>
    </xdr:to>
    <xdr:sp>
      <xdr:nvSpPr>
        <xdr:cNvPr id="26" name="AutoShape 38"/>
        <xdr:cNvSpPr>
          <a:spLocks/>
        </xdr:cNvSpPr>
      </xdr:nvSpPr>
      <xdr:spPr>
        <a:xfrm>
          <a:off x="1285875" y="7067550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.8515625" style="0" customWidth="1"/>
    <col min="2" max="2" width="22.28125" style="0" customWidth="1"/>
    <col min="3" max="3" width="8.140625" style="0" customWidth="1"/>
    <col min="5" max="5" width="8.00390625" style="0" customWidth="1"/>
    <col min="6" max="6" width="11.00390625" style="0" customWidth="1"/>
    <col min="7" max="7" width="9.8515625" style="0" customWidth="1"/>
    <col min="8" max="8" width="1.28515625" style="0" customWidth="1"/>
    <col min="12" max="12" width="11.421875" style="0" bestFit="1" customWidth="1"/>
  </cols>
  <sheetData>
    <row r="1" ht="18">
      <c r="B1" s="19" t="s">
        <v>0</v>
      </c>
    </row>
    <row r="2" ht="13.5" thickBot="1">
      <c r="C2" t="s">
        <v>58</v>
      </c>
    </row>
    <row r="3" spans="1:7" ht="12.75">
      <c r="A3" s="6"/>
      <c r="B3" s="1" t="s">
        <v>1</v>
      </c>
      <c r="C3" s="3">
        <v>0.47</v>
      </c>
      <c r="D3" s="2" t="s">
        <v>4</v>
      </c>
      <c r="E3" s="2"/>
      <c r="F3" s="2" t="s">
        <v>51</v>
      </c>
      <c r="G3" s="4"/>
    </row>
    <row r="4" spans="1:7" ht="12.75">
      <c r="A4" s="6"/>
      <c r="B4" s="5" t="s">
        <v>2</v>
      </c>
      <c r="C4" s="7">
        <v>0.6</v>
      </c>
      <c r="D4" s="6" t="s">
        <v>5</v>
      </c>
      <c r="E4" s="6"/>
      <c r="F4" s="6" t="s">
        <v>52</v>
      </c>
      <c r="G4" s="8"/>
    </row>
    <row r="5" spans="1:7" ht="13.5" thickBot="1">
      <c r="A5" s="6"/>
      <c r="B5" s="12" t="s">
        <v>3</v>
      </c>
      <c r="C5" s="20">
        <v>1.5</v>
      </c>
      <c r="D5" s="13" t="s">
        <v>6</v>
      </c>
      <c r="E5" s="13"/>
      <c r="F5" s="13"/>
      <c r="G5" s="15"/>
    </row>
    <row r="6" spans="1:7" ht="12.75">
      <c r="A6" s="6"/>
      <c r="B6" s="6"/>
      <c r="C6" s="6"/>
      <c r="D6" s="6"/>
      <c r="E6" s="6"/>
      <c r="F6" s="6"/>
      <c r="G6" s="6"/>
    </row>
    <row r="7" spans="1:7" ht="13.5" thickBot="1">
      <c r="A7" s="6"/>
      <c r="B7" s="16" t="s">
        <v>7</v>
      </c>
      <c r="C7" s="13"/>
      <c r="D7" s="13"/>
      <c r="E7" s="13"/>
      <c r="F7" s="13"/>
      <c r="G7" s="13"/>
    </row>
    <row r="8" spans="1:7" ht="12.75">
      <c r="A8" s="6"/>
      <c r="B8" s="6" t="s">
        <v>8</v>
      </c>
      <c r="C8" s="18">
        <f>(fz+fk)/2</f>
        <v>1.05</v>
      </c>
      <c r="D8" s="6" t="s">
        <v>31</v>
      </c>
      <c r="E8" s="6"/>
      <c r="F8" s="6" t="s">
        <v>55</v>
      </c>
      <c r="G8" s="6"/>
    </row>
    <row r="9" spans="1:7" ht="12.75">
      <c r="A9" s="6"/>
      <c r="B9" s="6" t="s">
        <v>9</v>
      </c>
      <c r="C9" s="18">
        <f>fs-(fz-fk)/4*1.732</f>
        <v>0.6603000000000001</v>
      </c>
      <c r="D9" s="6" t="s">
        <v>12</v>
      </c>
      <c r="E9" s="6"/>
      <c r="F9" s="6" t="s">
        <v>56</v>
      </c>
      <c r="G9" s="6"/>
    </row>
    <row r="10" spans="1:7" ht="12.75">
      <c r="A10" s="6"/>
      <c r="B10" s="6" t="s">
        <v>10</v>
      </c>
      <c r="C10" s="18">
        <f>fs+(fz-fk)/4*1.732</f>
        <v>1.4397</v>
      </c>
      <c r="D10" s="6" t="s">
        <v>13</v>
      </c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3.5" thickBot="1">
      <c r="A12" s="6"/>
      <c r="B12" s="16" t="s">
        <v>11</v>
      </c>
      <c r="C12" s="13"/>
      <c r="D12" s="13"/>
      <c r="E12" s="13" t="s">
        <v>17</v>
      </c>
      <c r="F12" s="13"/>
      <c r="G12" s="13"/>
    </row>
    <row r="13" spans="1:7" ht="12.75">
      <c r="A13" s="6"/>
      <c r="B13" s="6" t="s">
        <v>8</v>
      </c>
      <c r="C13" s="10">
        <f>fs+fm</f>
        <v>1.52</v>
      </c>
      <c r="D13" s="6" t="s">
        <v>14</v>
      </c>
      <c r="E13" s="10">
        <f>fos*fos</f>
        <v>2.3104</v>
      </c>
      <c r="F13" s="6"/>
      <c r="G13" s="6"/>
    </row>
    <row r="14" spans="1:7" ht="12.75">
      <c r="A14" s="6"/>
      <c r="B14" s="6" t="s">
        <v>9</v>
      </c>
      <c r="C14" s="10">
        <f>fkz+fm</f>
        <v>1.1303</v>
      </c>
      <c r="D14" s="6" t="s">
        <v>15</v>
      </c>
      <c r="E14" s="10">
        <f>fok*fok</f>
        <v>1.2775780900000002</v>
      </c>
      <c r="F14" s="6"/>
      <c r="G14" s="6"/>
    </row>
    <row r="15" spans="1:7" ht="12.75">
      <c r="A15" s="6"/>
      <c r="B15" s="6" t="s">
        <v>10</v>
      </c>
      <c r="C15" s="10">
        <f>fzz+fm</f>
        <v>1.9097</v>
      </c>
      <c r="D15" s="6" t="s">
        <v>16</v>
      </c>
      <c r="E15" s="10">
        <f>foz*foz</f>
        <v>3.64695409</v>
      </c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3.5" thickBot="1">
      <c r="A17" s="6"/>
      <c r="B17" s="9" t="s">
        <v>18</v>
      </c>
      <c r="C17" s="6"/>
      <c r="D17" s="6"/>
      <c r="E17" s="6"/>
      <c r="F17" s="6"/>
      <c r="G17" s="6"/>
    </row>
    <row r="18" spans="1:7" ht="12.75">
      <c r="A18" s="6"/>
      <c r="B18" s="1" t="s">
        <v>19</v>
      </c>
      <c r="C18" s="21">
        <v>185</v>
      </c>
      <c r="D18" s="2" t="s">
        <v>22</v>
      </c>
      <c r="E18" s="2"/>
      <c r="F18" s="2" t="s">
        <v>51</v>
      </c>
      <c r="G18" s="4"/>
    </row>
    <row r="19" spans="1:7" ht="12.75">
      <c r="A19" s="6"/>
      <c r="B19" s="5" t="s">
        <v>20</v>
      </c>
      <c r="C19" s="11">
        <v>490</v>
      </c>
      <c r="D19" s="6" t="s">
        <v>23</v>
      </c>
      <c r="E19" s="6"/>
      <c r="F19" s="6" t="s">
        <v>52</v>
      </c>
      <c r="G19" s="8"/>
    </row>
    <row r="20" spans="1:7" ht="12.75">
      <c r="A20" s="6"/>
      <c r="B20" s="5" t="s">
        <v>25</v>
      </c>
      <c r="C20" s="11">
        <v>46</v>
      </c>
      <c r="D20" s="6" t="s">
        <v>26</v>
      </c>
      <c r="E20" s="6"/>
      <c r="F20" s="6"/>
      <c r="G20" s="8"/>
    </row>
    <row r="21" spans="1:7" ht="13.5" thickBot="1">
      <c r="A21" s="6"/>
      <c r="B21" s="12" t="s">
        <v>21</v>
      </c>
      <c r="C21" s="14">
        <v>30</v>
      </c>
      <c r="D21" s="13" t="s">
        <v>24</v>
      </c>
      <c r="E21" s="13"/>
      <c r="F21" s="13"/>
      <c r="G21" s="15"/>
    </row>
    <row r="23" spans="2:7" ht="13.5" thickBot="1">
      <c r="B23" s="16" t="s">
        <v>27</v>
      </c>
      <c r="C23" s="13"/>
      <c r="D23" s="13"/>
      <c r="E23" s="13"/>
      <c r="F23" s="13"/>
      <c r="G23" s="13"/>
    </row>
    <row r="24" spans="2:6" ht="12.75">
      <c r="B24" t="s">
        <v>28</v>
      </c>
      <c r="C24" s="17">
        <f>25330/(fkz*fkz*LV)</f>
        <v>314.0370339534899</v>
      </c>
      <c r="E24" s="17">
        <f>C24-CT</f>
        <v>284.0370339534899</v>
      </c>
      <c r="F24" t="s">
        <v>57</v>
      </c>
    </row>
    <row r="25" spans="2:6" ht="12.75">
      <c r="B25" t="s">
        <v>29</v>
      </c>
      <c r="C25" s="17">
        <f>25330/(fs*fs*LV)</f>
        <v>124.18949561806704</v>
      </c>
      <c r="E25" s="17">
        <f>C25-CT</f>
        <v>94.18949561806704</v>
      </c>
      <c r="F25" t="s">
        <v>57</v>
      </c>
    </row>
    <row r="26" spans="2:6" ht="12.75">
      <c r="B26" t="s">
        <v>30</v>
      </c>
      <c r="C26" s="17">
        <f>25330/(fzz*fzz*LV)</f>
        <v>66.05709215924297</v>
      </c>
      <c r="E26" s="17">
        <f>C26-CT</f>
        <v>36.05709215924297</v>
      </c>
      <c r="F26" t="s">
        <v>57</v>
      </c>
    </row>
    <row r="27" spans="2:4" ht="12.75">
      <c r="B27" t="s">
        <v>33</v>
      </c>
      <c r="C27">
        <f>E15*(E13-E14)/(E14*(E15-E13))</f>
        <v>2.20587929407092</v>
      </c>
      <c r="D27" t="s">
        <v>34</v>
      </c>
    </row>
    <row r="28" spans="2:4" ht="12.75">
      <c r="B28" t="s">
        <v>35</v>
      </c>
      <c r="C28" s="17">
        <f>E24-E25</f>
        <v>189.84753833542288</v>
      </c>
      <c r="D28" t="s">
        <v>32</v>
      </c>
    </row>
    <row r="29" spans="2:4" ht="12.75">
      <c r="B29" t="s">
        <v>36</v>
      </c>
      <c r="C29" s="17">
        <f>E25-E26</f>
        <v>58.13240345882407</v>
      </c>
      <c r="D29" t="s">
        <v>32</v>
      </c>
    </row>
    <row r="30" spans="2:5" ht="12.75">
      <c r="B30" t="s">
        <v>37</v>
      </c>
      <c r="D30" t="s">
        <v>32</v>
      </c>
      <c r="E30">
        <f>(k*E24*B-E26*A)/(A-k*B)</f>
        <v>480.042881648106</v>
      </c>
    </row>
    <row r="31" spans="2:7" ht="12.75">
      <c r="B31" t="s">
        <v>38</v>
      </c>
      <c r="C31">
        <f>(E24*E30/(E24+E30))-(E25*E30/(E26+E30))</f>
        <v>90.84087407737844</v>
      </c>
      <c r="D31" t="s">
        <v>32</v>
      </c>
      <c r="E31" t="s">
        <v>47</v>
      </c>
      <c r="F31">
        <f>E24*Cp</f>
        <v>136349.95627381423</v>
      </c>
      <c r="G31">
        <f>E26*Cp</f>
        <v>17308.950423974326</v>
      </c>
    </row>
    <row r="32" spans="2:7" ht="12.75">
      <c r="B32" t="s">
        <v>39</v>
      </c>
      <c r="C32">
        <f>E25*E30/(E25+E30)-E26*E30/(E26+E30)</f>
        <v>45.20191500225241</v>
      </c>
      <c r="D32" t="s">
        <v>32</v>
      </c>
      <c r="E32" t="s">
        <v>48</v>
      </c>
      <c r="F32" s="17">
        <f>(E24+Cp)</f>
        <v>764.079915601596</v>
      </c>
      <c r="G32" s="17">
        <f>E26+Cp</f>
        <v>516.099973807349</v>
      </c>
    </row>
    <row r="34" spans="2:7" ht="13.5" thickBot="1">
      <c r="B34" s="16" t="s">
        <v>40</v>
      </c>
      <c r="C34" s="13"/>
      <c r="D34" s="13"/>
      <c r="E34" s="13"/>
      <c r="F34" s="13"/>
      <c r="G34" s="13"/>
    </row>
    <row r="35" spans="2:7" ht="12.75">
      <c r="B35" s="1" t="s">
        <v>41</v>
      </c>
      <c r="C35" s="2"/>
      <c r="D35" s="22"/>
      <c r="E35" s="23">
        <f>(25330/C32)*(1/E13-1/E15)</f>
        <v>88.88887764803255</v>
      </c>
      <c r="F35" s="2" t="s">
        <v>42</v>
      </c>
      <c r="G35" s="4"/>
    </row>
    <row r="36" spans="2:7" ht="12.75">
      <c r="B36" s="5" t="s">
        <v>43</v>
      </c>
      <c r="C36" s="6"/>
      <c r="D36" s="24">
        <f>25330/(E15*Lo)-CoCpMin/CoplusCpMin</f>
        <v>44.5991531375742</v>
      </c>
      <c r="E36" s="25">
        <f>25330/(E14*Lo)-CoCpX/CoplusCpx</f>
        <v>44.59915313757426</v>
      </c>
      <c r="F36" s="6" t="s">
        <v>46</v>
      </c>
      <c r="G36" s="8"/>
    </row>
    <row r="37" spans="2:7" ht="13.5" thickBot="1">
      <c r="B37" s="12" t="s">
        <v>44</v>
      </c>
      <c r="C37" s="13"/>
      <c r="D37" s="26"/>
      <c r="E37" s="27">
        <f>E30</f>
        <v>480.042881648106</v>
      </c>
      <c r="F37" s="13" t="s">
        <v>45</v>
      </c>
      <c r="G37" s="15"/>
    </row>
    <row r="45" spans="3:7" ht="12.75">
      <c r="C45" s="30" t="str">
        <f>F35</f>
        <v>Lo (µH)</v>
      </c>
      <c r="D45" s="28" t="str">
        <f>F36</f>
        <v>Cot (pF)</v>
      </c>
      <c r="F45" s="30" t="s">
        <v>54</v>
      </c>
      <c r="G45" s="30"/>
    </row>
    <row r="46" spans="3:7" ht="12.75">
      <c r="C46" s="31">
        <f>Lo</f>
        <v>88.88887764803255</v>
      </c>
      <c r="D46" s="29">
        <f>E36</f>
        <v>44.59915313757426</v>
      </c>
      <c r="F46" s="30">
        <f>CK</f>
        <v>490</v>
      </c>
      <c r="G46" s="30" t="s">
        <v>49</v>
      </c>
    </row>
    <row r="47" spans="6:7" ht="12.75">
      <c r="F47" s="30">
        <f>CZ</f>
        <v>46</v>
      </c>
      <c r="G47" s="30" t="s">
        <v>50</v>
      </c>
    </row>
    <row r="48" spans="6:7" ht="12.75">
      <c r="F48" s="30">
        <f>CT</f>
        <v>30</v>
      </c>
      <c r="G48" s="30" t="s">
        <v>53</v>
      </c>
    </row>
    <row r="52" ht="12.75">
      <c r="C52" s="30" t="str">
        <f>F37</f>
        <v>Cp (pF)</v>
      </c>
    </row>
    <row r="53" ht="12.75">
      <c r="C53" s="32">
        <f>E37</f>
        <v>480.042881648106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VIKIMIKI</dc:creator>
  <cp:keywords/>
  <dc:description/>
  <cp:lastModifiedBy>VIKIMIKI</cp:lastModifiedBy>
  <cp:lastPrinted>2008-12-22T17:09:37Z</cp:lastPrinted>
  <dcterms:created xsi:type="dcterms:W3CDTF">2008-12-22T14:15:45Z</dcterms:created>
  <dcterms:modified xsi:type="dcterms:W3CDTF">2009-01-01T13:27:48Z</dcterms:modified>
  <cp:category/>
  <cp:version/>
  <cp:contentType/>
  <cp:contentStatus/>
</cp:coreProperties>
</file>